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1"/>
  <c r="F32"/>
  <c r="F36"/>
  <c r="F41" s="1"/>
  <c r="F40"/>
  <c r="D4" i="2"/>
  <c r="H4"/>
  <c r="H5"/>
  <c r="J5"/>
  <c r="G9"/>
  <c r="G16" s="1"/>
  <c r="J9"/>
  <c r="J16" s="1"/>
  <c r="G10"/>
  <c r="J10"/>
  <c r="G11"/>
  <c r="J11"/>
  <c r="G12"/>
  <c r="J12"/>
  <c r="G13"/>
  <c r="J13"/>
  <c r="G14"/>
  <c r="J14"/>
  <c r="G15"/>
  <c r="J15"/>
  <c r="E16"/>
  <c r="F16"/>
  <c r="F28" s="1"/>
  <c r="H16"/>
  <c r="I16"/>
  <c r="G18"/>
  <c r="J18"/>
  <c r="G19"/>
  <c r="J19"/>
  <c r="G20"/>
  <c r="J20"/>
  <c r="G21"/>
  <c r="J21"/>
  <c r="G22"/>
  <c r="J22"/>
  <c r="G23"/>
  <c r="J23"/>
  <c r="G24"/>
  <c r="J24"/>
  <c r="G25"/>
  <c r="J25"/>
  <c r="E26"/>
  <c r="E28" s="1"/>
  <c r="G28" s="1"/>
  <c r="F26"/>
  <c r="H26"/>
  <c r="H28" s="1"/>
  <c r="J28" s="1"/>
  <c r="I26"/>
  <c r="G27"/>
  <c r="J27"/>
  <c r="D4" i="1"/>
  <c r="H4"/>
  <c r="J5"/>
  <c r="E16"/>
  <c r="F16"/>
  <c r="I17"/>
  <c r="I28"/>
  <c r="J17"/>
  <c r="J28" s="1"/>
  <c r="E21"/>
  <c r="F21"/>
  <c r="I23"/>
  <c r="J23"/>
  <c r="E26"/>
  <c r="E30" s="1"/>
  <c r="F26"/>
  <c r="F30" s="1"/>
  <c r="I35"/>
  <c r="D37"/>
  <c r="G37"/>
  <c r="I37"/>
  <c r="I28" i="2"/>
  <c r="J36" i="1" l="1"/>
  <c r="J26" i="2"/>
  <c r="F21" i="3"/>
  <c r="F43" s="1"/>
  <c r="G26" i="2"/>
  <c r="I36" i="1"/>
  <c r="E36"/>
  <c r="F36"/>
  <c r="C38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<sst xmlns="http://schemas.openxmlformats.org/spreadsheetml/2006/main" count="202" uniqueCount="164">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</sst>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12" sqref="B12:G12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2016</v>
      </c>
      <c r="C7" s="55" t="s">
        <v>11</v>
      </c>
      <c r="D7" s="56">
        <v>7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2016</v>
      </c>
      <c r="C8" s="55" t="s">
        <v>11</v>
      </c>
      <c r="D8" s="57">
        <v>7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2016</v>
      </c>
      <c r="C9" s="55" t="s">
        <v>11</v>
      </c>
      <c r="D9" s="57">
        <v>7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4" workbookViewId="0">
      <selection activeCell="J33" sqref="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2016-7-31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2016-7-1</v>
      </c>
      <c r="I5" s="7" t="s">
        <v>38</v>
      </c>
      <c r="J5" s="6" t="str">
        <f>公共信息表!B8&amp;"-"&amp;公共信息表!D8&amp;"-"&amp;公共信息表!F8</f>
        <v>2016-7-31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771933.49</v>
      </c>
      <c r="F8" s="36">
        <v>2197759.33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771933.49</v>
      </c>
      <c r="F16" s="37">
        <f>ROUND(SUM(资产负债表!F8:F15),2)</f>
        <v>2197759.33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771933.49</v>
      </c>
      <c r="J33" s="45">
        <v>2197759.33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771933.49</v>
      </c>
      <c r="J35" s="37">
        <f>ROUND(资产负债表!J33+资产负债表!J34,2)</f>
        <v>2197759.33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771933.49</v>
      </c>
      <c r="F36" s="41">
        <f>ROUND(资产负债表!F16+资产负债表!F21+资产负债表!F30+资产负债表!F32+资产负债表!F35,2)</f>
        <v>2197759.33</v>
      </c>
      <c r="G36" s="40" t="s">
        <v>94</v>
      </c>
      <c r="H36" s="40">
        <v>120</v>
      </c>
      <c r="I36" s="41">
        <f>ROUND(资产负债表!I28+资产负债表!I35,2)</f>
        <v>771933.49</v>
      </c>
      <c r="J36" s="41">
        <f>ROUND(资产负债表!J28+资产负债表!J35,2)</f>
        <v>2197759.33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3" workbookViewId="0">
      <selection activeCell="H18" sqref="H18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91" t="s">
        <v>95</v>
      </c>
      <c r="D2" s="91"/>
      <c r="E2" s="91"/>
      <c r="F2" s="91"/>
      <c r="G2" s="91"/>
      <c r="H2" s="91"/>
      <c r="I2" s="91"/>
      <c r="J2" s="91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92" t="str">
        <f>IF(公共信息表!B6="","",公共信息表!B6)</f>
        <v>广州市破产管理人协会</v>
      </c>
      <c r="E4" s="92"/>
      <c r="F4" s="92"/>
      <c r="G4" s="3" t="s">
        <v>97</v>
      </c>
      <c r="H4" s="83" t="str">
        <f>公共信息表!B9&amp;"-"&amp;公共信息表!D9&amp;"-"&amp;公共信息表!F9</f>
        <v>2016-7-31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2016-7-1</v>
      </c>
      <c r="I5" s="7" t="s">
        <v>38</v>
      </c>
      <c r="J5" s="6" t="str">
        <f>公共信息表!B8&amp;"-"&amp;公共信息表!D8&amp;"-"&amp;公共信息表!F8</f>
        <v>2016-7-31</v>
      </c>
      <c r="K5" s="1"/>
    </row>
    <row r="6" spans="1:11" ht="22.5" customHeight="1">
      <c r="A6" s="1"/>
      <c r="B6" s="11"/>
      <c r="C6" s="88" t="s">
        <v>99</v>
      </c>
      <c r="D6" s="86" t="s">
        <v>40</v>
      </c>
      <c r="E6" s="86" t="s">
        <v>100</v>
      </c>
      <c r="F6" s="86"/>
      <c r="G6" s="86"/>
      <c r="H6" s="86" t="s">
        <v>101</v>
      </c>
      <c r="I6" s="86"/>
      <c r="J6" s="87"/>
      <c r="K6" s="1"/>
    </row>
    <row r="7" spans="1:11" ht="22.5" customHeight="1">
      <c r="A7" s="1"/>
      <c r="B7" s="11"/>
      <c r="C7" s="89"/>
      <c r="D7" s="90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1480000</v>
      </c>
      <c r="F9" s="21">
        <v>0</v>
      </c>
      <c r="G9" s="20">
        <f>ROUND(业务活动表!E9+业务活动表!F9,2)</f>
        <v>1480000</v>
      </c>
      <c r="H9" s="21">
        <v>1480000</v>
      </c>
      <c r="I9" s="21">
        <v>0</v>
      </c>
      <c r="J9" s="13">
        <f>ROUND(业务活动表!H9+业务活动表!I9,2)</f>
        <v>1480000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0</v>
      </c>
      <c r="I10" s="21">
        <v>0</v>
      </c>
      <c r="J10" s="13">
        <f>ROUND(业务活动表!H10+业务活动表!I10,2)</f>
        <v>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1480000</v>
      </c>
      <c r="F16" s="20">
        <f>ROUND(SUM(业务活动表!F9:F15),2)</f>
        <v>0</v>
      </c>
      <c r="G16" s="20">
        <f>ROUND(SUM(业务活动表!G9:G15),2)</f>
        <v>1480000</v>
      </c>
      <c r="H16" s="20">
        <f>ROUND(SUM(业务活动表!H9:H15),2)</f>
        <v>1480000</v>
      </c>
      <c r="I16" s="20">
        <f>ROUND(SUM(业务活动表!I9:I15),2)</f>
        <v>0</v>
      </c>
      <c r="J16" s="13">
        <f>ROUND(SUM(业务活动表!J9:J15),2)</f>
        <v>1480000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51754</v>
      </c>
      <c r="I18" s="21">
        <v>0</v>
      </c>
      <c r="J18" s="13">
        <f>ROUND(业务活动表!H18+业务活动表!I18,2)</f>
        <v>51754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1850</v>
      </c>
      <c r="I23" s="21">
        <v>0</v>
      </c>
      <c r="J23" s="13">
        <f>ROUND(业务活动表!H23+业务活动表!I23,2)</f>
        <v>1850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570.16</v>
      </c>
      <c r="I24" s="21">
        <v>0</v>
      </c>
      <c r="J24" s="13">
        <f>ROUND(业务活动表!H24+业务活动表!I24,2)</f>
        <v>570.16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25</v>
      </c>
      <c r="H26" s="20">
        <f>ROUND(业务活动表!H18+业务活动表!H23+业务活动表!H24+业务活动表!H25,2)</f>
        <v>54174.16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54174.16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1479975</v>
      </c>
      <c r="F28" s="24">
        <f>F16-F26+F27</f>
        <v>0</v>
      </c>
      <c r="G28" s="25">
        <f>ROUND(业务活动表!E28+业务活动表!F28,2)</f>
        <v>1479975</v>
      </c>
      <c r="H28" s="24">
        <f>H16-H26+H27</f>
        <v>1425825.84</v>
      </c>
      <c r="I28" s="24">
        <f>I16-I26+I27</f>
        <v>0</v>
      </c>
      <c r="J28" s="27">
        <f>ROUND(业务活动表!H28+业务活动表!I28,2)</f>
        <v>1425825.84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E6:G6"/>
    <mergeCell ref="H6:J6"/>
    <mergeCell ref="C6:C7"/>
    <mergeCell ref="D6:D7"/>
    <mergeCell ref="C2:J2"/>
    <mergeCell ref="H3:I3"/>
    <mergeCell ref="D4:F4"/>
    <mergeCell ref="H4:J4"/>
    <mergeCell ref="D5:F5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34" workbookViewId="0">
      <selection activeCell="F20" sqref="F20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91" t="s">
        <v>123</v>
      </c>
      <c r="D2" s="91"/>
      <c r="E2" s="91"/>
      <c r="F2" s="91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2016-7-31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2016-7-1</v>
      </c>
      <c r="E6" s="7" t="s">
        <v>38</v>
      </c>
      <c r="F6" s="6" t="str">
        <f>公共信息表!B8&amp;"-"&amp;公共信息表!D8&amp;"-"&amp;公共信息表!F8</f>
        <v>2016-7-31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1480000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1480000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25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25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1479975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1479975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2016-10-09T16:08:02Z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