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J36" s="1"/>
  <c r="E21"/>
  <c r="F21"/>
  <c r="I23"/>
  <c r="J23"/>
  <c r="E26"/>
  <c r="E30" s="1"/>
  <c r="F26"/>
  <c r="F30" s="1"/>
  <c r="I35"/>
  <c r="D37"/>
  <c r="G37"/>
  <c r="I37"/>
  <c r="I28" i="2"/>
  <c r="J26"/>
  <c r="J16"/>
  <c r="F21" i="3" l="1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<sst xmlns="http://schemas.openxmlformats.org/spreadsheetml/2006/main" count="202" uniqueCount="164">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</sst>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3" sqref="B3:G3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3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3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3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2016-3-31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2016-3-1</v>
      </c>
      <c r="I5" s="7" t="s">
        <v>38</v>
      </c>
      <c r="J5" s="6" t="str">
        <f>公共信息表!B8&amp;"-"&amp;公共信息表!D8&amp;"-"&amp;公共信息表!F8</f>
        <v>2016-3-31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748000.18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1850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748000.18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1850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1850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746150.18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746150.18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748000.18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748000.18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workbookViewId="0">
      <selection activeCell="H9" sqref="H9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91" t="s">
        <v>95</v>
      </c>
      <c r="D2" s="91"/>
      <c r="E2" s="91"/>
      <c r="F2" s="91"/>
      <c r="G2" s="91"/>
      <c r="H2" s="91"/>
      <c r="I2" s="91"/>
      <c r="J2" s="91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92" t="str">
        <f>IF(公共信息表!B6="","",公共信息表!B6)</f>
        <v>广州市破产管理人协会</v>
      </c>
      <c r="E4" s="92"/>
      <c r="F4" s="92"/>
      <c r="G4" s="3" t="s">
        <v>97</v>
      </c>
      <c r="H4" s="83" t="str">
        <f>公共信息表!B9&amp;"-"&amp;公共信息表!D9&amp;"-"&amp;公共信息表!F9</f>
        <v>2016-3-31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2016-3-1</v>
      </c>
      <c r="I5" s="7" t="s">
        <v>38</v>
      </c>
      <c r="J5" s="6" t="str">
        <f>公共信息表!B8&amp;"-"&amp;公共信息表!D8&amp;"-"&amp;公共信息表!F8</f>
        <v>2016-3-31</v>
      </c>
      <c r="K5" s="1"/>
    </row>
    <row r="6" spans="1:11" ht="22.5" customHeight="1">
      <c r="A6" s="1"/>
      <c r="B6" s="11"/>
      <c r="C6" s="88" t="s">
        <v>99</v>
      </c>
      <c r="D6" s="86" t="s">
        <v>40</v>
      </c>
      <c r="E6" s="86" t="s">
        <v>100</v>
      </c>
      <c r="F6" s="86"/>
      <c r="G6" s="86"/>
      <c r="H6" s="86" t="s">
        <v>101</v>
      </c>
      <c r="I6" s="86"/>
      <c r="J6" s="87"/>
      <c r="K6" s="1"/>
    </row>
    <row r="7" spans="1:11" ht="22.5" customHeight="1">
      <c r="A7" s="1"/>
      <c r="B7" s="11"/>
      <c r="C7" s="89"/>
      <c r="D7" s="90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0</v>
      </c>
      <c r="I16" s="20">
        <f>ROUND(SUM(业务活动表!I9:I15),2)</f>
        <v>0</v>
      </c>
      <c r="J16" s="13">
        <f>ROUND(SUM(业务活动表!J9:J15),2)</f>
        <v>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24254</v>
      </c>
      <c r="I18" s="21">
        <v>0</v>
      </c>
      <c r="J18" s="13">
        <f>ROUND(业务活动表!H18+业务活动表!I18,2)</f>
        <v>24254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1850</v>
      </c>
      <c r="I23" s="21">
        <v>0</v>
      </c>
      <c r="J23" s="13">
        <f>ROUND(业务活动表!H23+业务活动表!I23,2)</f>
        <v>1850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-370.69</v>
      </c>
      <c r="F24" s="21">
        <v>0</v>
      </c>
      <c r="G24" s="20">
        <f>ROUND(业务活动表!E24+业务活动表!F24,2)</f>
        <v>-370.69</v>
      </c>
      <c r="H24" s="21">
        <v>-320.69</v>
      </c>
      <c r="I24" s="21">
        <v>0</v>
      </c>
      <c r="J24" s="13">
        <f>ROUND(业务活动表!H24+业务活动表!I24,2)</f>
        <v>-320.69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-370.69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-370.69</v>
      </c>
      <c r="H26" s="20">
        <f>ROUND(业务活动表!H18+业务活动表!H23+业务活动表!H24+业务活动表!H25,2)</f>
        <v>25783.31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25783.31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370.69</v>
      </c>
      <c r="F28" s="24">
        <f>F16-F26+F27</f>
        <v>0</v>
      </c>
      <c r="G28" s="25">
        <f>ROUND(业务活动表!E28+业务活动表!F28,2)</f>
        <v>370.69</v>
      </c>
      <c r="H28" s="24">
        <f>H16-H26+H27</f>
        <v>-25783.31</v>
      </c>
      <c r="I28" s="24">
        <f>I16-I26+I27</f>
        <v>0</v>
      </c>
      <c r="J28" s="27">
        <f>ROUND(业务活动表!H28+业务活动表!I28,2)</f>
        <v>-25783.31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19" sqref="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91" t="s">
        <v>123</v>
      </c>
      <c r="D2" s="91"/>
      <c r="E2" s="91"/>
      <c r="F2" s="91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2016-3-31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2016-3-1</v>
      </c>
      <c r="E6" s="7" t="s">
        <v>38</v>
      </c>
      <c r="F6" s="6" t="str">
        <f>公共信息表!B8&amp;"-"&amp;公共信息表!D8&amp;"-"&amp;公共信息表!F8</f>
        <v>2016-3-31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570.69000000000005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570.69000000000005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200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200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370.69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370.69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